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5" yWindow="-420" windowWidth="19320" windowHeight="15480"/>
  </bookViews>
  <sheets>
    <sheet name="Monthly Costs" sheetId="2" r:id="rId1"/>
    <sheet name="Loan" sheetId="1" r:id="rId2"/>
    <sheet name="Sheet3" sheetId="3" r:id="rId3"/>
  </sheets>
  <definedNames>
    <definedName name="APR">Loan!$D$4</definedName>
    <definedName name="Balance">Loan!$A$4</definedName>
    <definedName name="early">Loan!$H$4</definedName>
    <definedName name="late">Loan!$I$4</definedName>
    <definedName name="monthly_payment">Loan!$E$4</definedName>
    <definedName name="payment">Loan!$E$4</definedName>
    <definedName name="price">Loan!$C$4</definedName>
  </definedNames>
  <calcPr calcId="125725"/>
</workbook>
</file>

<file path=xl/calcChain.xml><?xml version="1.0" encoding="utf-8"?>
<calcChain xmlns="http://schemas.openxmlformats.org/spreadsheetml/2006/main">
  <c r="H4" i="1"/>
  <c r="A4"/>
  <c r="B13" i="2"/>
  <c r="D4" i="1"/>
  <c r="C4"/>
  <c r="H7" s="1"/>
  <c r="B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B18" i="2"/>
  <c r="E4" i="1"/>
  <c r="E7"/>
  <c r="G8" s="1"/>
  <c r="J7" l="1"/>
  <c r="D7"/>
  <c r="B8" s="1"/>
  <c r="D8" s="1"/>
  <c r="B9" s="1"/>
  <c r="H8"/>
  <c r="E8"/>
  <c r="G9"/>
  <c r="J8" l="1"/>
  <c r="H9"/>
  <c r="H10" s="1"/>
  <c r="D9"/>
  <c r="E9"/>
  <c r="B10" s="1"/>
  <c r="J9" l="1"/>
  <c r="G10"/>
  <c r="D10"/>
  <c r="E10"/>
  <c r="G11" s="1"/>
  <c r="H11"/>
  <c r="J10"/>
  <c r="B11" l="1"/>
  <c r="H12"/>
  <c r="J11"/>
  <c r="E11"/>
  <c r="D11"/>
  <c r="G12"/>
  <c r="B12" l="1"/>
  <c r="E12"/>
  <c r="D12"/>
  <c r="H13"/>
  <c r="J12"/>
  <c r="G13"/>
  <c r="B13" l="1"/>
  <c r="E13"/>
  <c r="D13"/>
  <c r="J13"/>
  <c r="H14"/>
  <c r="G14"/>
  <c r="B14" l="1"/>
  <c r="D14"/>
  <c r="E14"/>
  <c r="H15"/>
  <c r="J14"/>
  <c r="B15" l="1"/>
  <c r="G15"/>
  <c r="G16" s="1"/>
  <c r="E15"/>
  <c r="D15"/>
  <c r="H16"/>
  <c r="J15"/>
  <c r="B16" l="1"/>
  <c r="D16"/>
  <c r="E16"/>
  <c r="J16"/>
  <c r="H17"/>
  <c r="G17"/>
  <c r="B17" l="1"/>
  <c r="E17" s="1"/>
  <c r="G18" s="1"/>
  <c r="D17"/>
  <c r="H18"/>
  <c r="J17"/>
  <c r="B18" l="1"/>
  <c r="D18"/>
  <c r="E18"/>
  <c r="H19"/>
  <c r="J18"/>
  <c r="G19"/>
  <c r="B19" l="1"/>
  <c r="E19"/>
  <c r="D19"/>
  <c r="H20"/>
  <c r="J19"/>
  <c r="G20"/>
  <c r="B20" l="1"/>
  <c r="D20"/>
  <c r="E20"/>
  <c r="J20"/>
  <c r="H21"/>
  <c r="G21"/>
  <c r="B21" l="1"/>
  <c r="D21"/>
  <c r="E21"/>
  <c r="H22"/>
  <c r="J21"/>
  <c r="G22"/>
  <c r="B22" l="1"/>
  <c r="D22"/>
  <c r="B23" s="1"/>
  <c r="E22"/>
  <c r="J22"/>
  <c r="H23"/>
  <c r="G23"/>
  <c r="D23" l="1"/>
  <c r="E23"/>
  <c r="G24" s="1"/>
  <c r="H24"/>
  <c r="J23"/>
  <c r="B24" l="1"/>
  <c r="E24" s="1"/>
  <c r="G25" s="1"/>
  <c r="H25"/>
  <c r="J24" l="1"/>
  <c r="D24"/>
  <c r="B25" s="1"/>
  <c r="H26"/>
  <c r="E25" l="1"/>
  <c r="G26" s="1"/>
  <c r="J25"/>
  <c r="D25"/>
  <c r="B26"/>
  <c r="E26" s="1"/>
  <c r="G27" s="1"/>
  <c r="H27"/>
  <c r="J26" l="1"/>
  <c r="D26"/>
  <c r="B27" s="1"/>
  <c r="H28"/>
  <c r="E27" l="1"/>
  <c r="J27"/>
  <c r="D27"/>
  <c r="H29"/>
  <c r="B28" l="1"/>
  <c r="G28"/>
  <c r="H30"/>
  <c r="D28" l="1"/>
  <c r="J28"/>
  <c r="E28"/>
  <c r="G29"/>
  <c r="H31"/>
  <c r="B29" l="1"/>
  <c r="H32"/>
  <c r="D29" l="1"/>
  <c r="E29"/>
  <c r="G30" s="1"/>
  <c r="J29"/>
  <c r="H33"/>
  <c r="B30" l="1"/>
  <c r="H34"/>
  <c r="E30" l="1"/>
  <c r="G31" s="1"/>
  <c r="D30"/>
  <c r="B31" s="1"/>
  <c r="J30"/>
  <c r="H35"/>
  <c r="D31" l="1"/>
  <c r="E31"/>
  <c r="J31"/>
  <c r="G32"/>
  <c r="H36"/>
  <c r="B32" l="1"/>
  <c r="H37"/>
  <c r="D32" l="1"/>
  <c r="J32"/>
  <c r="E32"/>
  <c r="G33" s="1"/>
  <c r="H38"/>
  <c r="B33" l="1"/>
  <c r="E33"/>
  <c r="G34" s="1"/>
  <c r="J33"/>
  <c r="D33"/>
  <c r="B34" s="1"/>
  <c r="H39"/>
  <c r="E34" l="1"/>
  <c r="J34"/>
  <c r="D34"/>
  <c r="G35"/>
  <c r="H40"/>
  <c r="B35" l="1"/>
  <c r="H41"/>
  <c r="D35" l="1"/>
  <c r="E35"/>
  <c r="J35"/>
  <c r="H42"/>
  <c r="B36" l="1"/>
  <c r="G36"/>
  <c r="H43"/>
  <c r="J36" l="1"/>
  <c r="D36"/>
  <c r="E36"/>
  <c r="G37"/>
  <c r="H44"/>
  <c r="B37" l="1"/>
  <c r="H45"/>
  <c r="E37" l="1"/>
  <c r="G38" s="1"/>
  <c r="J37"/>
  <c r="D37"/>
  <c r="B38" s="1"/>
  <c r="H46"/>
  <c r="E38" l="1"/>
  <c r="D38"/>
  <c r="B39" s="1"/>
  <c r="J38"/>
  <c r="G39"/>
  <c r="H47"/>
  <c r="E39" l="1"/>
  <c r="J39"/>
  <c r="D39"/>
  <c r="B40" s="1"/>
  <c r="G40"/>
  <c r="H48"/>
  <c r="E40" l="1"/>
  <c r="D40"/>
  <c r="J40"/>
  <c r="B41"/>
  <c r="G41"/>
  <c r="H49"/>
  <c r="J41" l="1"/>
  <c r="E41"/>
  <c r="B42" s="1"/>
  <c r="D41"/>
  <c r="G42"/>
  <c r="H50"/>
  <c r="D42" l="1"/>
  <c r="E42"/>
  <c r="J42"/>
  <c r="G43"/>
  <c r="H51"/>
  <c r="B43" l="1"/>
  <c r="H52"/>
  <c r="E43" l="1"/>
  <c r="G44" s="1"/>
  <c r="D43"/>
  <c r="B44" s="1"/>
  <c r="J43"/>
  <c r="H53"/>
  <c r="E44" l="1"/>
  <c r="D44"/>
  <c r="B45" s="1"/>
  <c r="J44"/>
  <c r="G45"/>
  <c r="H54"/>
  <c r="E45" l="1"/>
  <c r="G46" s="1"/>
  <c r="D45"/>
  <c r="J45"/>
  <c r="H55"/>
  <c r="B46" l="1"/>
  <c r="D46"/>
  <c r="B47" s="1"/>
  <c r="J46"/>
  <c r="E46"/>
  <c r="G47" s="1"/>
  <c r="H56"/>
  <c r="J47" l="1"/>
  <c r="E47"/>
  <c r="G48" s="1"/>
  <c r="D47"/>
  <c r="B48"/>
  <c r="H57"/>
  <c r="E48" l="1"/>
  <c r="J48"/>
  <c r="D48"/>
  <c r="B49" s="1"/>
  <c r="G49"/>
  <c r="H58"/>
  <c r="E49" l="1"/>
  <c r="D49"/>
  <c r="J49"/>
  <c r="G50"/>
  <c r="H59"/>
  <c r="B50" l="1"/>
  <c r="H60"/>
  <c r="D50" l="1"/>
  <c r="B51"/>
  <c r="E50"/>
  <c r="G51" s="1"/>
  <c r="J50"/>
  <c r="H61"/>
  <c r="D51" l="1"/>
  <c r="J51"/>
  <c r="E51"/>
  <c r="B52" s="1"/>
  <c r="G52"/>
  <c r="H62"/>
  <c r="E52" l="1"/>
  <c r="D52"/>
  <c r="J52"/>
  <c r="G53"/>
  <c r="H63"/>
  <c r="B53" l="1"/>
  <c r="H64"/>
  <c r="D53" l="1"/>
  <c r="E53"/>
  <c r="G54" s="1"/>
  <c r="J53"/>
  <c r="H65"/>
  <c r="B54" l="1"/>
  <c r="H66"/>
  <c r="D54" l="1"/>
  <c r="J54"/>
  <c r="E54"/>
  <c r="H67"/>
  <c r="B55" l="1"/>
  <c r="G55"/>
  <c r="E55" l="1"/>
  <c r="J55"/>
  <c r="D55"/>
  <c r="B56" s="1"/>
  <c r="G56"/>
  <c r="E56" l="1"/>
  <c r="D56"/>
  <c r="J56"/>
  <c r="G57"/>
  <c r="B57" l="1"/>
  <c r="D57" l="1"/>
  <c r="E57"/>
  <c r="G58" s="1"/>
  <c r="J57"/>
  <c r="B58" l="1"/>
  <c r="E58"/>
  <c r="G59" s="1"/>
  <c r="J58"/>
  <c r="D58"/>
  <c r="B59" l="1"/>
  <c r="D59" l="1"/>
  <c r="J59"/>
  <c r="E59"/>
  <c r="G60" s="1"/>
  <c r="B60" l="1"/>
  <c r="D60" l="1"/>
  <c r="E60"/>
  <c r="G61" s="1"/>
  <c r="J60"/>
  <c r="B61" l="1"/>
  <c r="J61" l="1"/>
  <c r="E61"/>
  <c r="G62" s="1"/>
  <c r="D61"/>
  <c r="B62" l="1"/>
  <c r="E62" l="1"/>
  <c r="G63" s="1"/>
  <c r="D62"/>
  <c r="B63" s="1"/>
  <c r="J62"/>
  <c r="J63" l="1"/>
  <c r="D63"/>
  <c r="B64" s="1"/>
  <c r="E63"/>
  <c r="G64"/>
  <c r="D64" l="1"/>
  <c r="J64"/>
  <c r="E64"/>
  <c r="B65" s="1"/>
  <c r="G65"/>
  <c r="D65" l="1"/>
  <c r="E65"/>
  <c r="G66" s="1"/>
  <c r="J65"/>
  <c r="B66" l="1"/>
  <c r="E66" l="1"/>
  <c r="G67" s="1"/>
  <c r="J66"/>
  <c r="D66"/>
  <c r="B67" s="1"/>
  <c r="D67" l="1"/>
  <c r="E67"/>
  <c r="B68"/>
  <c r="J67"/>
  <c r="D68" l="1"/>
  <c r="E68"/>
  <c r="J68"/>
</calcChain>
</file>

<file path=xl/sharedStrings.xml><?xml version="1.0" encoding="utf-8"?>
<sst xmlns="http://schemas.openxmlformats.org/spreadsheetml/2006/main" count="28" uniqueCount="28">
  <si>
    <t>Month</t>
  </si>
  <si>
    <t>Balance</t>
  </si>
  <si>
    <t>Interest</t>
  </si>
  <si>
    <t>APR:</t>
  </si>
  <si>
    <t>Initial balance:</t>
  </si>
  <si>
    <t>Total Payment</t>
  </si>
  <si>
    <t>Monthly payment:</t>
  </si>
  <si>
    <t>Monthly payment</t>
  </si>
  <si>
    <t>depreciation:</t>
    <phoneticPr fontId="19" type="noConversion"/>
  </si>
  <si>
    <t>early</t>
    <phoneticPr fontId="19" type="noConversion"/>
  </si>
  <si>
    <t>late</t>
    <phoneticPr fontId="19" type="noConversion"/>
  </si>
  <si>
    <t>Value of car</t>
    <phoneticPr fontId="19" type="noConversion"/>
  </si>
  <si>
    <t>difference</t>
    <phoneticPr fontId="19" type="noConversion"/>
  </si>
  <si>
    <t>Car Loan</t>
    <phoneticPr fontId="19" type="noConversion"/>
  </si>
  <si>
    <t>Retail Price of the Car</t>
  </si>
  <si>
    <t>Down Payment</t>
  </si>
  <si>
    <t>Trade-in Value</t>
  </si>
  <si>
    <t>Sales Tax Rate</t>
  </si>
  <si>
    <t>Interest Rate</t>
  </si>
  <si>
    <t>Loan term in months</t>
  </si>
  <si>
    <t>Monthly Payment</t>
  </si>
  <si>
    <t>Car Insurance</t>
  </si>
  <si>
    <t>Emrgency Maintenance Funding</t>
  </si>
  <si>
    <t xml:space="preserve"> </t>
  </si>
  <si>
    <t>TOTAL ESTIMATED Monthly COST</t>
  </si>
  <si>
    <t>Monthly payment calculator</t>
    <phoneticPr fontId="19" type="noConversion"/>
  </si>
  <si>
    <t>original</t>
  </si>
  <si>
    <t>price: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</si>
</sst>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2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8"/>
      <name val="Verdana"/>
    </font>
    <font>
      <sz val="11"/>
      <name val="Calibr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/>
    <xf numFmtId="6" fontId="0" fillId="0" borderId="0" xfId="0" applyNumberFormat="1"/>
    <xf numFmtId="0" fontId="18" fillId="0" borderId="0" xfId="0" applyFont="1"/>
    <xf numFmtId="6" fontId="0" fillId="24" borderId="10" xfId="0" applyNumberFormat="1" applyFill="1" applyBorder="1"/>
    <xf numFmtId="9" fontId="0" fillId="24" borderId="10" xfId="0" applyNumberFormat="1" applyFill="1" applyBorder="1"/>
    <xf numFmtId="0" fontId="16" fillId="0" borderId="0" xfId="0" applyFont="1"/>
    <xf numFmtId="0" fontId="0" fillId="0" borderId="0" xfId="0" applyAlignment="1">
      <alignment horizontal="center"/>
    </xf>
    <xf numFmtId="0" fontId="16" fillId="0" borderId="10" xfId="0" applyFont="1" applyBorder="1"/>
    <xf numFmtId="4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25" borderId="10" xfId="0" applyNumberFormat="1" applyFill="1" applyBorder="1" applyAlignment="1">
      <alignment horizontal="center"/>
    </xf>
    <xf numFmtId="164" fontId="0" fillId="25" borderId="10" xfId="0" applyNumberFormat="1" applyFill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44" fontId="20" fillId="24" borderId="10" xfId="28" applyFont="1" applyFill="1" applyBorder="1"/>
    <xf numFmtId="0" fontId="16" fillId="26" borderId="10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balance owed (purple)</a:t>
            </a:r>
          </a:p>
          <a:p>
            <a:pPr>
              <a:defRPr/>
            </a:pPr>
            <a:r>
              <a:rPr lang="en-US"/>
              <a:t>value of car (green)</a:t>
            </a:r>
          </a:p>
        </c:rich>
      </c:tx>
      <c:layout>
        <c:manualLayout>
          <c:xMode val="edge"/>
          <c:yMode val="edge"/>
          <c:x val="0.35400647117386208"/>
          <c:y val="0.1144280135714742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87562228524993"/>
          <c:y val="0.33631840796019946"/>
          <c:w val="0.78240901247545636"/>
          <c:h val="0.52798096133505668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Loan!$A$7:$A$60</c:f>
              <c:numCache>
                <c:formatCode>General</c:formatCode>
                <c:ptCount val="5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</c:numCache>
            </c:numRef>
          </c:xVal>
          <c:yVal>
            <c:numRef>
              <c:f>Loan!$B$7:$B$60</c:f>
              <c:numCache>
                <c:formatCode>"$"#,##0_);[Red]\("$"#,##0\)</c:formatCode>
                <c:ptCount val="54"/>
                <c:pt idx="0">
                  <c:v>21520</c:v>
                </c:pt>
                <c:pt idx="1">
                  <c:v>21227.118661580003</c:v>
                </c:pt>
                <c:pt idx="2">
                  <c:v>20932.284780903872</c:v>
                </c:pt>
                <c:pt idx="3">
                  <c:v>20635.485341023235</c:v>
                </c:pt>
                <c:pt idx="4">
                  <c:v>20336.70723821006</c:v>
                </c:pt>
                <c:pt idx="5">
                  <c:v>20035.93728137813</c:v>
                </c:pt>
                <c:pt idx="6">
                  <c:v>19733.162191500654</c:v>
                </c:pt>
                <c:pt idx="7">
                  <c:v>19428.368601023994</c:v>
                </c:pt>
                <c:pt idx="8">
                  <c:v>19121.543053277492</c:v>
                </c:pt>
                <c:pt idx="9">
                  <c:v>18812.672001879346</c:v>
                </c:pt>
                <c:pt idx="10">
                  <c:v>18501.741810138545</c:v>
                </c:pt>
                <c:pt idx="11">
                  <c:v>18188.738750452805</c:v>
                </c:pt>
                <c:pt idx="12">
                  <c:v>17873.649003702492</c:v>
                </c:pt>
                <c:pt idx="13">
                  <c:v>17556.458658640513</c:v>
                </c:pt>
                <c:pt idx="14">
                  <c:v>17237.153711278119</c:v>
                </c:pt>
                <c:pt idx="15">
                  <c:v>16915.720064266643</c:v>
                </c:pt>
                <c:pt idx="16">
                  <c:v>16592.143526275089</c:v>
                </c:pt>
                <c:pt idx="17">
                  <c:v>16266.40981136359</c:v>
                </c:pt>
                <c:pt idx="18">
                  <c:v>15938.504538352681</c:v>
                </c:pt>
                <c:pt idx="19">
                  <c:v>15608.413230188367</c:v>
                </c:pt>
                <c:pt idx="20">
                  <c:v>15276.121313302958</c:v>
                </c:pt>
                <c:pt idx="21">
                  <c:v>14941.614116971645</c:v>
                </c:pt>
                <c:pt idx="22">
                  <c:v>14604.87687266479</c:v>
                </c:pt>
                <c:pt idx="23">
                  <c:v>14265.89471339589</c:v>
                </c:pt>
                <c:pt idx="24">
                  <c:v>13924.652673065197</c:v>
                </c:pt>
                <c:pt idx="25">
                  <c:v>13581.135685798965</c:v>
                </c:pt>
                <c:pt idx="26">
                  <c:v>13235.328585284293</c:v>
                </c:pt>
                <c:pt idx="27">
                  <c:v>12887.216104099523</c:v>
                </c:pt>
                <c:pt idx="28">
                  <c:v>12536.782873040187</c:v>
                </c:pt>
                <c:pt idx="29">
                  <c:v>12184.013420440457</c:v>
                </c:pt>
                <c:pt idx="30">
                  <c:v>11828.892171490061</c:v>
                </c:pt>
                <c:pt idx="31">
                  <c:v>11471.403447546661</c:v>
                </c:pt>
                <c:pt idx="32">
                  <c:v>11111.531465443641</c:v>
                </c:pt>
                <c:pt idx="33">
                  <c:v>10749.260336793266</c:v>
                </c:pt>
                <c:pt idx="34">
                  <c:v>10384.574067285223</c:v>
                </c:pt>
                <c:pt idx="35">
                  <c:v>10017.456555980458</c:v>
                </c:pt>
                <c:pt idx="36">
                  <c:v>9647.891594600329</c:v>
                </c:pt>
                <c:pt idx="37">
                  <c:v>9275.8628668109995</c:v>
                </c:pt>
                <c:pt idx="38">
                  <c:v>8901.3539475030739</c:v>
                </c:pt>
                <c:pt idx="39">
                  <c:v>8524.348302066428</c:v>
                </c:pt>
                <c:pt idx="40">
                  <c:v>8144.8292856602056</c:v>
                </c:pt>
                <c:pt idx="41">
                  <c:v>7762.7801424779409</c:v>
                </c:pt>
                <c:pt idx="42">
                  <c:v>7378.1840050077953</c:v>
                </c:pt>
                <c:pt idx="43">
                  <c:v>6991.0238932878483</c:v>
                </c:pt>
                <c:pt idx="44">
                  <c:v>6601.2827141564348</c:v>
                </c:pt>
                <c:pt idx="45">
                  <c:v>6208.9432604974791</c:v>
                </c:pt>
                <c:pt idx="46">
                  <c:v>5813.9882104807966</c:v>
                </c:pt>
                <c:pt idx="47">
                  <c:v>5416.4001267973363</c:v>
                </c:pt>
                <c:pt idx="48">
                  <c:v>5016.1614558893198</c:v>
                </c:pt>
                <c:pt idx="49">
                  <c:v>4613.2545271752497</c:v>
                </c:pt>
                <c:pt idx="50">
                  <c:v>4207.6615522697521</c:v>
                </c:pt>
                <c:pt idx="51">
                  <c:v>3799.3646241982178</c:v>
                </c:pt>
                <c:pt idx="52">
                  <c:v>3388.3457166062071</c:v>
                </c:pt>
                <c:pt idx="53">
                  <c:v>2974.5866829635829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Loan!$B$6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Loan!$A$7:$A$60</c:f>
              <c:numCache>
                <c:formatCode>General</c:formatCode>
                <c:ptCount val="5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</c:numCache>
            </c:numRef>
          </c:xVal>
          <c:yVal>
            <c:numRef>
              <c:f>Loan!$B$7:$B$60</c:f>
              <c:numCache>
                <c:formatCode>"$"#,##0_);[Red]\("$"#,##0\)</c:formatCode>
                <c:ptCount val="54"/>
                <c:pt idx="0">
                  <c:v>21520</c:v>
                </c:pt>
                <c:pt idx="1">
                  <c:v>21227.118661580003</c:v>
                </c:pt>
                <c:pt idx="2">
                  <c:v>20932.284780903872</c:v>
                </c:pt>
                <c:pt idx="3">
                  <c:v>20635.485341023235</c:v>
                </c:pt>
                <c:pt idx="4">
                  <c:v>20336.70723821006</c:v>
                </c:pt>
                <c:pt idx="5">
                  <c:v>20035.93728137813</c:v>
                </c:pt>
                <c:pt idx="6">
                  <c:v>19733.162191500654</c:v>
                </c:pt>
                <c:pt idx="7">
                  <c:v>19428.368601023994</c:v>
                </c:pt>
                <c:pt idx="8">
                  <c:v>19121.543053277492</c:v>
                </c:pt>
                <c:pt idx="9">
                  <c:v>18812.672001879346</c:v>
                </c:pt>
                <c:pt idx="10">
                  <c:v>18501.741810138545</c:v>
                </c:pt>
                <c:pt idx="11">
                  <c:v>18188.738750452805</c:v>
                </c:pt>
                <c:pt idx="12">
                  <c:v>17873.649003702492</c:v>
                </c:pt>
                <c:pt idx="13">
                  <c:v>17556.458658640513</c:v>
                </c:pt>
                <c:pt idx="14">
                  <c:v>17237.153711278119</c:v>
                </c:pt>
                <c:pt idx="15">
                  <c:v>16915.720064266643</c:v>
                </c:pt>
                <c:pt idx="16">
                  <c:v>16592.143526275089</c:v>
                </c:pt>
                <c:pt idx="17">
                  <c:v>16266.40981136359</c:v>
                </c:pt>
                <c:pt idx="18">
                  <c:v>15938.504538352681</c:v>
                </c:pt>
                <c:pt idx="19">
                  <c:v>15608.413230188367</c:v>
                </c:pt>
                <c:pt idx="20">
                  <c:v>15276.121313302958</c:v>
                </c:pt>
                <c:pt idx="21">
                  <c:v>14941.614116971645</c:v>
                </c:pt>
                <c:pt idx="22">
                  <c:v>14604.87687266479</c:v>
                </c:pt>
                <c:pt idx="23">
                  <c:v>14265.89471339589</c:v>
                </c:pt>
                <c:pt idx="24">
                  <c:v>13924.652673065197</c:v>
                </c:pt>
                <c:pt idx="25">
                  <c:v>13581.135685798965</c:v>
                </c:pt>
                <c:pt idx="26">
                  <c:v>13235.328585284293</c:v>
                </c:pt>
                <c:pt idx="27">
                  <c:v>12887.216104099523</c:v>
                </c:pt>
                <c:pt idx="28">
                  <c:v>12536.782873040187</c:v>
                </c:pt>
                <c:pt idx="29">
                  <c:v>12184.013420440457</c:v>
                </c:pt>
                <c:pt idx="30">
                  <c:v>11828.892171490061</c:v>
                </c:pt>
                <c:pt idx="31">
                  <c:v>11471.403447546661</c:v>
                </c:pt>
                <c:pt idx="32">
                  <c:v>11111.531465443641</c:v>
                </c:pt>
                <c:pt idx="33">
                  <c:v>10749.260336793266</c:v>
                </c:pt>
                <c:pt idx="34">
                  <c:v>10384.574067285223</c:v>
                </c:pt>
                <c:pt idx="35">
                  <c:v>10017.456555980458</c:v>
                </c:pt>
                <c:pt idx="36">
                  <c:v>9647.891594600329</c:v>
                </c:pt>
                <c:pt idx="37">
                  <c:v>9275.8628668109995</c:v>
                </c:pt>
                <c:pt idx="38">
                  <c:v>8901.3539475030739</c:v>
                </c:pt>
                <c:pt idx="39">
                  <c:v>8524.348302066428</c:v>
                </c:pt>
                <c:pt idx="40">
                  <c:v>8144.8292856602056</c:v>
                </c:pt>
                <c:pt idx="41">
                  <c:v>7762.7801424779409</c:v>
                </c:pt>
                <c:pt idx="42">
                  <c:v>7378.1840050077953</c:v>
                </c:pt>
                <c:pt idx="43">
                  <c:v>6991.0238932878483</c:v>
                </c:pt>
                <c:pt idx="44">
                  <c:v>6601.2827141564348</c:v>
                </c:pt>
                <c:pt idx="45">
                  <c:v>6208.9432604974791</c:v>
                </c:pt>
                <c:pt idx="46">
                  <c:v>5813.9882104807966</c:v>
                </c:pt>
                <c:pt idx="47">
                  <c:v>5416.4001267973363</c:v>
                </c:pt>
                <c:pt idx="48">
                  <c:v>5016.1614558893198</c:v>
                </c:pt>
                <c:pt idx="49">
                  <c:v>4613.2545271752497</c:v>
                </c:pt>
                <c:pt idx="50">
                  <c:v>4207.6615522697521</c:v>
                </c:pt>
                <c:pt idx="51">
                  <c:v>3799.3646241982178</c:v>
                </c:pt>
                <c:pt idx="52">
                  <c:v>3388.3457166062071</c:v>
                </c:pt>
                <c:pt idx="53">
                  <c:v>2974.5866829635829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Loan!$B$56:$B$60</c:f>
              <c:strCache>
                <c:ptCount val="1"/>
                <c:pt idx="0">
                  <c:v>$4,613  $4,208  $3,799  $3,388  $2,975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Loan!$A$7:$A$60</c:f>
              <c:numCache>
                <c:formatCode>General</c:formatCode>
                <c:ptCount val="5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</c:numCache>
            </c:numRef>
          </c:xVal>
          <c:yVal>
            <c:numRef>
              <c:f>Loan!$H$7:$H$67</c:f>
              <c:numCache>
                <c:formatCode>General</c:formatCode>
                <c:ptCount val="61"/>
                <c:pt idx="0">
                  <c:v>24000</c:v>
                </c:pt>
                <c:pt idx="1">
                  <c:v>17040</c:v>
                </c:pt>
                <c:pt idx="2">
                  <c:v>16628.2</c:v>
                </c:pt>
                <c:pt idx="3">
                  <c:v>16226.351833333334</c:v>
                </c:pt>
                <c:pt idx="4">
                  <c:v>15834.214997361112</c:v>
                </c:pt>
                <c:pt idx="5">
                  <c:v>15451.554801591552</c:v>
                </c:pt>
                <c:pt idx="6">
                  <c:v>15078.142227219756</c:v>
                </c:pt>
                <c:pt idx="7">
                  <c:v>14713.753790061945</c:v>
                </c:pt>
                <c:pt idx="8">
                  <c:v>14358.171406802114</c:v>
                </c:pt>
                <c:pt idx="9">
                  <c:v>14011.182264471063</c:v>
                </c:pt>
                <c:pt idx="10">
                  <c:v>13672.578693079678</c:v>
                </c:pt>
                <c:pt idx="11">
                  <c:v>13342.158041330253</c:v>
                </c:pt>
                <c:pt idx="12">
                  <c:v>13253.210321054717</c:v>
                </c:pt>
                <c:pt idx="13">
                  <c:v>13164.855585581019</c:v>
                </c:pt>
                <c:pt idx="14">
                  <c:v>13077.089881677146</c:v>
                </c:pt>
                <c:pt idx="15">
                  <c:v>12989.909282465964</c:v>
                </c:pt>
                <c:pt idx="16">
                  <c:v>12903.309887249523</c:v>
                </c:pt>
                <c:pt idx="17">
                  <c:v>12817.287821334525</c:v>
                </c:pt>
                <c:pt idx="18">
                  <c:v>12731.839235858961</c:v>
                </c:pt>
                <c:pt idx="19">
                  <c:v>12646.9603076199</c:v>
                </c:pt>
                <c:pt idx="20">
                  <c:v>12562.647238902433</c:v>
                </c:pt>
                <c:pt idx="21">
                  <c:v>12478.896257309749</c:v>
                </c:pt>
                <c:pt idx="22">
                  <c:v>12395.70361559435</c:v>
                </c:pt>
                <c:pt idx="23">
                  <c:v>12313.065591490387</c:v>
                </c:pt>
                <c:pt idx="24">
                  <c:v>12230.978487547118</c:v>
                </c:pt>
                <c:pt idx="25">
                  <c:v>12149.43863096347</c:v>
                </c:pt>
                <c:pt idx="26">
                  <c:v>12068.442373423713</c:v>
                </c:pt>
                <c:pt idx="27">
                  <c:v>11987.986090934222</c:v>
                </c:pt>
                <c:pt idx="28">
                  <c:v>11908.066183661327</c:v>
                </c:pt>
                <c:pt idx="29">
                  <c:v>11828.679075770251</c:v>
                </c:pt>
                <c:pt idx="30">
                  <c:v>11749.821215265116</c:v>
                </c:pt>
                <c:pt idx="31">
                  <c:v>11671.489073830015</c:v>
                </c:pt>
                <c:pt idx="32">
                  <c:v>11593.679146671147</c:v>
                </c:pt>
                <c:pt idx="33">
                  <c:v>11516.387952360006</c:v>
                </c:pt>
                <c:pt idx="34">
                  <c:v>11439.612032677605</c:v>
                </c:pt>
                <c:pt idx="35">
                  <c:v>11363.347952459753</c:v>
                </c:pt>
                <c:pt idx="36">
                  <c:v>11287.592299443355</c:v>
                </c:pt>
                <c:pt idx="37">
                  <c:v>11212.341684113731</c:v>
                </c:pt>
                <c:pt idx="38">
                  <c:v>11137.592739552972</c:v>
                </c:pt>
                <c:pt idx="39">
                  <c:v>11063.342121289286</c:v>
                </c:pt>
                <c:pt idx="40">
                  <c:v>10989.586507147358</c:v>
                </c:pt>
                <c:pt idx="41">
                  <c:v>10916.322597099708</c:v>
                </c:pt>
                <c:pt idx="42">
                  <c:v>10843.547113119042</c:v>
                </c:pt>
                <c:pt idx="43">
                  <c:v>10771.256799031582</c:v>
                </c:pt>
                <c:pt idx="44">
                  <c:v>10699.448420371371</c:v>
                </c:pt>
                <c:pt idx="45">
                  <c:v>10628.118764235562</c:v>
                </c:pt>
                <c:pt idx="46">
                  <c:v>10557.264639140658</c:v>
                </c:pt>
                <c:pt idx="47">
                  <c:v>10486.88287487972</c:v>
                </c:pt>
                <c:pt idx="48">
                  <c:v>10416.970322380523</c:v>
                </c:pt>
                <c:pt idx="49">
                  <c:v>10347.523853564651</c:v>
                </c:pt>
                <c:pt idx="50">
                  <c:v>10278.540361207553</c:v>
                </c:pt>
                <c:pt idx="51">
                  <c:v>10210.016758799502</c:v>
                </c:pt>
                <c:pt idx="52">
                  <c:v>10141.949980407504</c:v>
                </c:pt>
                <c:pt idx="53">
                  <c:v>10074.336980538121</c:v>
                </c:pt>
                <c:pt idx="54">
                  <c:v>10007.174734001199</c:v>
                </c:pt>
                <c:pt idx="55">
                  <c:v>9940.4602357745243</c:v>
                </c:pt>
                <c:pt idx="56">
                  <c:v>9874.1905008693611</c:v>
                </c:pt>
                <c:pt idx="57">
                  <c:v>9808.3625641968974</c:v>
                </c:pt>
                <c:pt idx="58">
                  <c:v>9742.9734804355849</c:v>
                </c:pt>
                <c:pt idx="59">
                  <c:v>9678.0203238993472</c:v>
                </c:pt>
                <c:pt idx="60">
                  <c:v>9613.5001884066842</c:v>
                </c:pt>
              </c:numCache>
            </c:numRef>
          </c:yVal>
          <c:smooth val="1"/>
        </c:ser>
        <c:axId val="84956672"/>
        <c:axId val="84975616"/>
      </c:scatterChart>
      <c:valAx>
        <c:axId val="84956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75616"/>
        <c:crosses val="autoZero"/>
        <c:crossBetween val="midCat"/>
      </c:valAx>
      <c:valAx>
        <c:axId val="8497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_);[Red]\(&quot;$&quot;#,##0\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849566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6</xdr:row>
      <xdr:rowOff>177800</xdr:rowOff>
    </xdr:from>
    <xdr:ext cx="194454" cy="263255"/>
    <xdr:sp macro="" textlink="">
      <xdr:nvSpPr>
        <xdr:cNvPr id="2" name="TextBox 1"/>
        <xdr:cNvSpPr txBox="1"/>
      </xdr:nvSpPr>
      <xdr:spPr>
        <a:xfrm>
          <a:off x="70199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10</xdr:col>
      <xdr:colOff>342900</xdr:colOff>
      <xdr:row>0</xdr:row>
      <xdr:rowOff>212723</xdr:rowOff>
    </xdr:from>
    <xdr:to>
      <xdr:col>15</xdr:col>
      <xdr:colOff>15993</xdr:colOff>
      <xdr:row>19</xdr:row>
      <xdr:rowOff>180974</xdr:rowOff>
    </xdr:to>
    <xdr:sp macro="" textlink="">
      <xdr:nvSpPr>
        <xdr:cNvPr id="3" name="TextBox 2"/>
        <xdr:cNvSpPr txBox="1"/>
      </xdr:nvSpPr>
      <xdr:spPr>
        <a:xfrm>
          <a:off x="7353300" y="212723"/>
          <a:ext cx="2625843" cy="3663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Instructions: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Enter only information on the first sheet: 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</a:rPr>
            <a:t>Monthly Costs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The 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</a:rPr>
            <a:t>Monthly Costs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sheet will calculate all of the following: the initial balance, original price, loan APR , and monthly payment and link them to the green cells on this sheet.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Different cars depreciate at different rates.  Typically the first year has a higher rate.  Estimate this and place in the "early" box.  The subsequent lower rate goes in the "late" box.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The column labeled "difference" shows the difference between the value of the car and the amount owed.  A red value indicates that the amount owed is greater than the value.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10</xdr:col>
      <xdr:colOff>238125</xdr:colOff>
      <xdr:row>21</xdr:row>
      <xdr:rowOff>95250</xdr:rowOff>
    </xdr:from>
    <xdr:to>
      <xdr:col>17</xdr:col>
      <xdr:colOff>523875</xdr:colOff>
      <xdr:row>35</xdr:row>
      <xdr:rowOff>161925</xdr:rowOff>
    </xdr:to>
    <xdr:graphicFrame macro="">
      <xdr:nvGraphicFramePr>
        <xdr:cNvPr id="1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J17" sqref="J17"/>
    </sheetView>
  </sheetViews>
  <sheetFormatPr defaultColWidth="8.85546875" defaultRowHeight="15"/>
  <cols>
    <col min="1" max="1" width="25.28515625" customWidth="1"/>
    <col min="2" max="2" width="20.7109375" customWidth="1"/>
  </cols>
  <sheetData>
    <row r="1" spans="1:2">
      <c r="A1" s="15" t="s">
        <v>25</v>
      </c>
      <c r="B1" s="15"/>
    </row>
    <row r="2" spans="1:2">
      <c r="A2" s="7" t="s">
        <v>14</v>
      </c>
      <c r="B2" s="8">
        <v>24000</v>
      </c>
    </row>
    <row r="3" spans="1:2">
      <c r="A3" s="7" t="s">
        <v>15</v>
      </c>
      <c r="B3" s="9">
        <v>2000</v>
      </c>
    </row>
    <row r="4" spans="1:2">
      <c r="A4" s="7" t="s">
        <v>16</v>
      </c>
      <c r="B4" s="9">
        <v>1200</v>
      </c>
    </row>
    <row r="5" spans="1:2">
      <c r="A5" s="7"/>
      <c r="B5" s="10"/>
    </row>
    <row r="6" spans="1:2">
      <c r="A6" s="7" t="s">
        <v>17</v>
      </c>
      <c r="B6" s="11">
        <v>0.03</v>
      </c>
    </row>
    <row r="7" spans="1:2">
      <c r="A7" s="7"/>
      <c r="B7" s="10"/>
    </row>
    <row r="8" spans="1:2">
      <c r="A8" s="7" t="s">
        <v>18</v>
      </c>
      <c r="B8" s="12">
        <v>0.08</v>
      </c>
    </row>
    <row r="9" spans="1:2">
      <c r="A9" s="7"/>
      <c r="B9" s="10"/>
    </row>
    <row r="10" spans="1:2">
      <c r="A10" s="7" t="s">
        <v>19</v>
      </c>
      <c r="B10" s="9">
        <v>60</v>
      </c>
    </row>
    <row r="11" spans="1:2">
      <c r="A11" s="7"/>
      <c r="B11" s="10"/>
    </row>
    <row r="12" spans="1:2">
      <c r="A12" s="7"/>
      <c r="B12" s="10"/>
    </row>
    <row r="13" spans="1:2">
      <c r="A13" s="7" t="s">
        <v>20</v>
      </c>
      <c r="B13" s="13">
        <f>PMT(B8/12,B10,B2+B6*B2-B3-B4)</f>
        <v>-436.34800508666541</v>
      </c>
    </row>
    <row r="14" spans="1:2">
      <c r="A14" s="7"/>
      <c r="B14" s="10"/>
    </row>
    <row r="15" spans="1:2">
      <c r="A15" s="7" t="s">
        <v>21</v>
      </c>
      <c r="B15" s="9">
        <v>200</v>
      </c>
    </row>
    <row r="16" spans="1:2">
      <c r="A16" s="7" t="s">
        <v>22</v>
      </c>
      <c r="B16" s="9">
        <v>50</v>
      </c>
    </row>
    <row r="17" spans="1:2">
      <c r="A17" s="7" t="s">
        <v>23</v>
      </c>
      <c r="B17" s="10"/>
    </row>
    <row r="18" spans="1:2">
      <c r="A18" s="7" t="s">
        <v>24</v>
      </c>
      <c r="B18" s="13">
        <f>B13-B15-B16</f>
        <v>-686.34800508666535</v>
      </c>
    </row>
    <row r="19" spans="1:2">
      <c r="A19" s="5"/>
      <c r="B19" s="6"/>
    </row>
    <row r="20" spans="1:2">
      <c r="A20" s="5"/>
      <c r="B20" s="6"/>
    </row>
  </sheetData>
  <mergeCells count="1">
    <mergeCell ref="A1:B1"/>
  </mergeCells>
  <phoneticPr fontId="19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J1" sqref="J1"/>
    </sheetView>
  </sheetViews>
  <sheetFormatPr defaultColWidth="8.85546875" defaultRowHeight="15"/>
  <cols>
    <col min="3" max="3" width="11.5703125" bestFit="1" customWidth="1"/>
    <col min="5" max="5" width="18.140625" customWidth="1"/>
    <col min="6" max="6" width="4.28515625" customWidth="1"/>
    <col min="7" max="7" width="14.42578125" customWidth="1"/>
  </cols>
  <sheetData>
    <row r="1" spans="1:10" ht="21">
      <c r="A1" s="2" t="s">
        <v>13</v>
      </c>
    </row>
    <row r="2" spans="1:10">
      <c r="C2" t="s">
        <v>26</v>
      </c>
      <c r="H2" t="s">
        <v>8</v>
      </c>
    </row>
    <row r="3" spans="1:10">
      <c r="A3" t="s">
        <v>4</v>
      </c>
      <c r="C3" t="s">
        <v>27</v>
      </c>
      <c r="D3" t="s">
        <v>3</v>
      </c>
      <c r="E3" t="s">
        <v>6</v>
      </c>
      <c r="H3" t="s">
        <v>9</v>
      </c>
      <c r="I3" t="s">
        <v>10</v>
      </c>
    </row>
    <row r="4" spans="1:10">
      <c r="A4" s="3">
        <f>'Monthly Costs'!B2-'Monthly Costs'!B3-'Monthly Costs'!B4+'Monthly Costs'!B6*'Monthly Costs'!B2</f>
        <v>21520</v>
      </c>
      <c r="C4" s="14">
        <f>'Monthly Costs'!B2</f>
        <v>24000</v>
      </c>
      <c r="D4" s="4">
        <f>'Monthly Costs'!B8</f>
        <v>0.08</v>
      </c>
      <c r="E4" s="3">
        <f>-'Monthly Costs'!B13</f>
        <v>436.34800508666541</v>
      </c>
      <c r="H4" s="4">
        <f>H5/100</f>
        <v>0.28999999999999998</v>
      </c>
      <c r="I4" s="4">
        <v>0.08</v>
      </c>
    </row>
    <row r="5" spans="1:10">
      <c r="H5">
        <v>29</v>
      </c>
    </row>
    <row r="6" spans="1:10">
      <c r="A6" t="s">
        <v>0</v>
      </c>
      <c r="B6" t="s">
        <v>1</v>
      </c>
      <c r="D6" t="s">
        <v>2</v>
      </c>
      <c r="E6" t="s">
        <v>7</v>
      </c>
      <c r="G6" t="s">
        <v>5</v>
      </c>
      <c r="H6" t="s">
        <v>11</v>
      </c>
      <c r="J6" t="s">
        <v>12</v>
      </c>
    </row>
    <row r="7" spans="1:10">
      <c r="A7">
        <v>0</v>
      </c>
      <c r="B7" s="1">
        <f>Balance</f>
        <v>21520</v>
      </c>
      <c r="D7" s="1">
        <f>APR/12*(B7)</f>
        <v>143.46666666666667</v>
      </c>
      <c r="E7" s="1">
        <f>payment</f>
        <v>436.34800508666541</v>
      </c>
      <c r="G7" s="1">
        <v>0</v>
      </c>
      <c r="H7">
        <f>price</f>
        <v>24000</v>
      </c>
      <c r="J7" s="1">
        <f>H7-B7</f>
        <v>2480</v>
      </c>
    </row>
    <row r="8" spans="1:10">
      <c r="A8">
        <f>A7+1</f>
        <v>1</v>
      </c>
      <c r="B8" s="1">
        <f xml:space="preserve"> IF(AND(B7="paidoff",D7="paidoff"), "paidoff",IF(B7+C7+D7-E7-F7&lt;=0,"paidoff",B7+C7+D7-E7-F7))</f>
        <v>21227.118661580003</v>
      </c>
      <c r="D8" s="1">
        <f t="shared" ref="D8:D68" si="0">APR/12*(B8)</f>
        <v>141.51412441053336</v>
      </c>
      <c r="E8" s="1">
        <f>IF(B8="paidoff",0,payment)</f>
        <v>436.34800508666541</v>
      </c>
      <c r="G8" s="1">
        <f>G7+E7+F7</f>
        <v>436.34800508666541</v>
      </c>
      <c r="H8">
        <f>(1-early)*H7</f>
        <v>17040</v>
      </c>
      <c r="J8" s="1">
        <f>H8-B8</f>
        <v>-4187.1186615800034</v>
      </c>
    </row>
    <row r="9" spans="1:10">
      <c r="A9">
        <f t="shared" ref="A9:A68" si="1">A8+1</f>
        <v>2</v>
      </c>
      <c r="B9" s="1">
        <f t="shared" ref="B9:B55" si="2" xml:space="preserve"> IF(AND(B8="paidoff",D8="paidoff"), "paidoff",IF(B8+C8+D8-E8-F8&lt;=0,"paidoff",B8+C8+D8-E8-F8))</f>
        <v>20932.284780903872</v>
      </c>
      <c r="D9" s="1">
        <f t="shared" si="0"/>
        <v>139.54856520602581</v>
      </c>
      <c r="E9" s="1">
        <f t="shared" ref="E9:E55" si="3">IF(B9="paidoff",0,payment)</f>
        <v>436.34800508666541</v>
      </c>
      <c r="G9" s="1">
        <f t="shared" ref="G9:G55" si="4">G8+E8+F8</f>
        <v>872.69601017333082</v>
      </c>
      <c r="H9">
        <f t="shared" ref="H9:H18" si="5">(1-early/12)*H8</f>
        <v>16628.2</v>
      </c>
      <c r="J9" s="1">
        <f t="shared" ref="J9:J68" si="6">H9-B9</f>
        <v>-4304.0847809038714</v>
      </c>
    </row>
    <row r="10" spans="1:10">
      <c r="A10">
        <f t="shared" si="1"/>
        <v>3</v>
      </c>
      <c r="B10" s="1">
        <f t="shared" si="2"/>
        <v>20635.485341023235</v>
      </c>
      <c r="D10" s="1">
        <f t="shared" si="0"/>
        <v>137.56990227348825</v>
      </c>
      <c r="E10" s="1">
        <f t="shared" si="3"/>
        <v>436.34800508666541</v>
      </c>
      <c r="G10" s="1">
        <f t="shared" si="4"/>
        <v>1309.0440152599963</v>
      </c>
      <c r="H10">
        <f t="shared" si="5"/>
        <v>16226.351833333334</v>
      </c>
      <c r="J10" s="1">
        <f t="shared" si="6"/>
        <v>-4409.1335076899013</v>
      </c>
    </row>
    <row r="11" spans="1:10">
      <c r="A11">
        <f t="shared" si="1"/>
        <v>4</v>
      </c>
      <c r="B11" s="1">
        <f t="shared" si="2"/>
        <v>20336.70723821006</v>
      </c>
      <c r="D11" s="1">
        <f t="shared" si="0"/>
        <v>135.57804825473374</v>
      </c>
      <c r="E11" s="1">
        <f t="shared" si="3"/>
        <v>436.34800508666541</v>
      </c>
      <c r="G11" s="1">
        <f t="shared" si="4"/>
        <v>1745.3920203466616</v>
      </c>
      <c r="H11">
        <f t="shared" si="5"/>
        <v>15834.214997361112</v>
      </c>
      <c r="J11" s="1">
        <f t="shared" si="6"/>
        <v>-4502.4922408489474</v>
      </c>
    </row>
    <row r="12" spans="1:10">
      <c r="A12">
        <f t="shared" si="1"/>
        <v>5</v>
      </c>
      <c r="B12" s="1">
        <f t="shared" si="2"/>
        <v>20035.93728137813</v>
      </c>
      <c r="D12" s="1">
        <f t="shared" si="0"/>
        <v>133.57291520918756</v>
      </c>
      <c r="E12" s="1">
        <f t="shared" si="3"/>
        <v>436.34800508666541</v>
      </c>
      <c r="G12" s="1">
        <f t="shared" si="4"/>
        <v>2181.740025433327</v>
      </c>
      <c r="H12">
        <f>(1-early/12)*H11</f>
        <v>15451.554801591552</v>
      </c>
      <c r="J12" s="1">
        <f t="shared" si="6"/>
        <v>-4584.3824797865782</v>
      </c>
    </row>
    <row r="13" spans="1:10">
      <c r="A13">
        <f t="shared" si="1"/>
        <v>6</v>
      </c>
      <c r="B13" s="1">
        <f t="shared" si="2"/>
        <v>19733.162191500654</v>
      </c>
      <c r="D13" s="1">
        <f t="shared" si="0"/>
        <v>131.55441461000436</v>
      </c>
      <c r="E13" s="1">
        <f t="shared" si="3"/>
        <v>436.34800508666541</v>
      </c>
      <c r="G13" s="1">
        <f t="shared" si="4"/>
        <v>2618.0880305199926</v>
      </c>
      <c r="H13">
        <f t="shared" si="5"/>
        <v>15078.142227219756</v>
      </c>
      <c r="J13" s="1">
        <f t="shared" si="6"/>
        <v>-4655.0199642808984</v>
      </c>
    </row>
    <row r="14" spans="1:10">
      <c r="A14">
        <f t="shared" si="1"/>
        <v>7</v>
      </c>
      <c r="B14" s="1">
        <f t="shared" si="2"/>
        <v>19428.368601023994</v>
      </c>
      <c r="D14" s="1">
        <f t="shared" si="0"/>
        <v>129.52245734015997</v>
      </c>
      <c r="E14" s="1">
        <f t="shared" si="3"/>
        <v>436.34800508666541</v>
      </c>
      <c r="G14" s="1">
        <f t="shared" si="4"/>
        <v>3054.4360356066582</v>
      </c>
      <c r="H14">
        <f t="shared" si="5"/>
        <v>14713.753790061945</v>
      </c>
      <c r="J14" s="1">
        <f t="shared" si="6"/>
        <v>-4714.6148109620499</v>
      </c>
    </row>
    <row r="15" spans="1:10">
      <c r="A15">
        <f t="shared" si="1"/>
        <v>8</v>
      </c>
      <c r="B15" s="1">
        <f t="shared" si="2"/>
        <v>19121.543053277492</v>
      </c>
      <c r="D15" s="1">
        <f t="shared" si="0"/>
        <v>127.47695368851662</v>
      </c>
      <c r="E15" s="1">
        <f t="shared" si="3"/>
        <v>436.34800508666541</v>
      </c>
      <c r="G15" s="1">
        <f t="shared" si="4"/>
        <v>3490.7840406933237</v>
      </c>
      <c r="H15">
        <f t="shared" si="5"/>
        <v>14358.171406802114</v>
      </c>
      <c r="J15" s="1">
        <f t="shared" si="6"/>
        <v>-4763.3716464753779</v>
      </c>
    </row>
    <row r="16" spans="1:10">
      <c r="A16">
        <f t="shared" si="1"/>
        <v>9</v>
      </c>
      <c r="B16" s="1">
        <f t="shared" si="2"/>
        <v>18812.672001879346</v>
      </c>
      <c r="D16" s="1">
        <f t="shared" si="0"/>
        <v>125.41781334586231</v>
      </c>
      <c r="E16" s="1">
        <f t="shared" si="3"/>
        <v>436.34800508666541</v>
      </c>
      <c r="G16" s="1">
        <f t="shared" si="4"/>
        <v>3927.1320457799893</v>
      </c>
      <c r="H16">
        <f t="shared" si="5"/>
        <v>14011.182264471063</v>
      </c>
      <c r="J16" s="1">
        <f t="shared" si="6"/>
        <v>-4801.489737408283</v>
      </c>
    </row>
    <row r="17" spans="1:10">
      <c r="A17">
        <f t="shared" si="1"/>
        <v>10</v>
      </c>
      <c r="B17" s="1">
        <f t="shared" si="2"/>
        <v>18501.741810138545</v>
      </c>
      <c r="D17" s="1">
        <f t="shared" si="0"/>
        <v>123.34494540092363</v>
      </c>
      <c r="E17" s="1">
        <f t="shared" si="3"/>
        <v>436.34800508666541</v>
      </c>
      <c r="G17" s="1">
        <f t="shared" si="4"/>
        <v>4363.4800508666549</v>
      </c>
      <c r="H17">
        <f t="shared" si="5"/>
        <v>13672.578693079678</v>
      </c>
      <c r="J17" s="1">
        <f t="shared" si="6"/>
        <v>-4829.1631170588662</v>
      </c>
    </row>
    <row r="18" spans="1:10">
      <c r="A18">
        <f t="shared" si="1"/>
        <v>11</v>
      </c>
      <c r="B18" s="1">
        <f t="shared" si="2"/>
        <v>18188.738750452805</v>
      </c>
      <c r="D18" s="1">
        <f t="shared" si="0"/>
        <v>121.25825833635204</v>
      </c>
      <c r="E18" s="1">
        <f t="shared" si="3"/>
        <v>436.34800508666541</v>
      </c>
      <c r="G18" s="1">
        <f t="shared" si="4"/>
        <v>4799.8280559533205</v>
      </c>
      <c r="H18">
        <f t="shared" si="5"/>
        <v>13342.158041330253</v>
      </c>
      <c r="J18" s="1">
        <f t="shared" si="6"/>
        <v>-4846.5807091225524</v>
      </c>
    </row>
    <row r="19" spans="1:10">
      <c r="A19">
        <f t="shared" si="1"/>
        <v>12</v>
      </c>
      <c r="B19" s="1">
        <f t="shared" si="2"/>
        <v>17873.649003702492</v>
      </c>
      <c r="D19" s="1">
        <f t="shared" si="0"/>
        <v>119.1576600246833</v>
      </c>
      <c r="E19" s="1">
        <f t="shared" si="3"/>
        <v>436.34800508666541</v>
      </c>
      <c r="G19" s="1">
        <f t="shared" si="4"/>
        <v>5236.1760610399861</v>
      </c>
      <c r="H19">
        <f>(1-late/12)*H18</f>
        <v>13253.210321054717</v>
      </c>
      <c r="J19" s="1">
        <f t="shared" si="6"/>
        <v>-4620.4386826477748</v>
      </c>
    </row>
    <row r="20" spans="1:10">
      <c r="A20">
        <f t="shared" si="1"/>
        <v>13</v>
      </c>
      <c r="B20" s="1">
        <f t="shared" si="2"/>
        <v>17556.458658640513</v>
      </c>
      <c r="D20" s="1">
        <f t="shared" si="0"/>
        <v>117.0430577242701</v>
      </c>
      <c r="E20" s="1">
        <f t="shared" si="3"/>
        <v>436.34800508666541</v>
      </c>
      <c r="G20" s="1">
        <f t="shared" si="4"/>
        <v>5672.5240661266516</v>
      </c>
      <c r="H20">
        <f t="shared" ref="H20:H67" si="7">(1-late/12)*H19</f>
        <v>13164.855585581019</v>
      </c>
      <c r="J20" s="1">
        <f t="shared" si="6"/>
        <v>-4391.6030730594939</v>
      </c>
    </row>
    <row r="21" spans="1:10">
      <c r="A21">
        <f t="shared" si="1"/>
        <v>14</v>
      </c>
      <c r="B21" s="1">
        <f t="shared" si="2"/>
        <v>17237.153711278119</v>
      </c>
      <c r="D21" s="1">
        <f t="shared" si="0"/>
        <v>114.91435807518747</v>
      </c>
      <c r="E21" s="1">
        <f t="shared" si="3"/>
        <v>436.34800508666541</v>
      </c>
      <c r="G21" s="1">
        <f t="shared" si="4"/>
        <v>6108.8720712133172</v>
      </c>
      <c r="H21">
        <f t="shared" si="7"/>
        <v>13077.089881677146</v>
      </c>
      <c r="J21" s="1">
        <f t="shared" si="6"/>
        <v>-4160.0638296009729</v>
      </c>
    </row>
    <row r="22" spans="1:10">
      <c r="A22">
        <f t="shared" si="1"/>
        <v>15</v>
      </c>
      <c r="B22" s="1">
        <f t="shared" si="2"/>
        <v>16915.720064266643</v>
      </c>
      <c r="D22" s="1">
        <f t="shared" si="0"/>
        <v>112.77146709511096</v>
      </c>
      <c r="E22" s="1">
        <f t="shared" si="3"/>
        <v>436.34800508666541</v>
      </c>
      <c r="G22" s="1">
        <f t="shared" si="4"/>
        <v>6545.2200762999828</v>
      </c>
      <c r="H22">
        <f t="shared" si="7"/>
        <v>12989.909282465964</v>
      </c>
      <c r="J22" s="1">
        <f t="shared" si="6"/>
        <v>-3925.8107818006793</v>
      </c>
    </row>
    <row r="23" spans="1:10">
      <c r="A23">
        <f t="shared" si="1"/>
        <v>16</v>
      </c>
      <c r="B23" s="1">
        <f t="shared" si="2"/>
        <v>16592.143526275089</v>
      </c>
      <c r="D23" s="1">
        <f t="shared" si="0"/>
        <v>110.61429017516727</v>
      </c>
      <c r="E23" s="1">
        <f t="shared" si="3"/>
        <v>436.34800508666541</v>
      </c>
      <c r="G23" s="1">
        <f t="shared" si="4"/>
        <v>6981.5680813866484</v>
      </c>
      <c r="H23">
        <f t="shared" si="7"/>
        <v>12903.309887249523</v>
      </c>
      <c r="J23" s="1">
        <f t="shared" si="6"/>
        <v>-3688.8336390255663</v>
      </c>
    </row>
    <row r="24" spans="1:10">
      <c r="A24">
        <f t="shared" si="1"/>
        <v>17</v>
      </c>
      <c r="B24" s="1">
        <f t="shared" si="2"/>
        <v>16266.40981136359</v>
      </c>
      <c r="D24" s="1">
        <f t="shared" si="0"/>
        <v>108.44273207575728</v>
      </c>
      <c r="E24" s="1">
        <f t="shared" si="3"/>
        <v>436.34800508666541</v>
      </c>
      <c r="G24" s="1">
        <f t="shared" si="4"/>
        <v>7417.916086473314</v>
      </c>
      <c r="H24">
        <f t="shared" si="7"/>
        <v>12817.287821334525</v>
      </c>
      <c r="J24" s="1">
        <f t="shared" si="6"/>
        <v>-3449.1219900290653</v>
      </c>
    </row>
    <row r="25" spans="1:10">
      <c r="A25">
        <f t="shared" si="1"/>
        <v>18</v>
      </c>
      <c r="B25" s="1">
        <f t="shared" si="2"/>
        <v>15938.504538352681</v>
      </c>
      <c r="D25" s="1">
        <f t="shared" si="0"/>
        <v>106.25669692235121</v>
      </c>
      <c r="E25" s="1">
        <f t="shared" si="3"/>
        <v>436.34800508666541</v>
      </c>
      <c r="G25" s="1">
        <f t="shared" si="4"/>
        <v>7854.2640915599795</v>
      </c>
      <c r="H25">
        <f t="shared" si="7"/>
        <v>12731.839235858961</v>
      </c>
      <c r="J25" s="1">
        <f t="shared" si="6"/>
        <v>-3206.6653024937204</v>
      </c>
    </row>
    <row r="26" spans="1:10">
      <c r="A26">
        <f t="shared" si="1"/>
        <v>19</v>
      </c>
      <c r="B26" s="1">
        <f t="shared" si="2"/>
        <v>15608.413230188367</v>
      </c>
      <c r="D26" s="1">
        <f t="shared" si="0"/>
        <v>104.05608820125579</v>
      </c>
      <c r="E26" s="1">
        <f t="shared" si="3"/>
        <v>436.34800508666541</v>
      </c>
      <c r="G26" s="1">
        <f t="shared" si="4"/>
        <v>8290.6120966466442</v>
      </c>
      <c r="H26">
        <f t="shared" si="7"/>
        <v>12646.9603076199</v>
      </c>
      <c r="J26" s="1">
        <f t="shared" si="6"/>
        <v>-2961.4529225684673</v>
      </c>
    </row>
    <row r="27" spans="1:10">
      <c r="A27">
        <f t="shared" si="1"/>
        <v>20</v>
      </c>
      <c r="B27" s="1">
        <f t="shared" si="2"/>
        <v>15276.121313302958</v>
      </c>
      <c r="D27" s="1">
        <f t="shared" si="0"/>
        <v>101.84080875535305</v>
      </c>
      <c r="E27" s="1">
        <f t="shared" si="3"/>
        <v>436.34800508666541</v>
      </c>
      <c r="G27" s="1">
        <f t="shared" si="4"/>
        <v>8726.9601017333098</v>
      </c>
      <c r="H27">
        <f t="shared" si="7"/>
        <v>12562.647238902433</v>
      </c>
      <c r="J27" s="1">
        <f t="shared" si="6"/>
        <v>-2713.4740744005248</v>
      </c>
    </row>
    <row r="28" spans="1:10">
      <c r="A28">
        <f t="shared" si="1"/>
        <v>21</v>
      </c>
      <c r="B28" s="1">
        <f t="shared" si="2"/>
        <v>14941.614116971645</v>
      </c>
      <c r="D28" s="1">
        <f t="shared" si="0"/>
        <v>99.610760779810974</v>
      </c>
      <c r="E28" s="1">
        <f t="shared" si="3"/>
        <v>436.34800508666541</v>
      </c>
      <c r="G28" s="1">
        <f t="shared" si="4"/>
        <v>9163.3081068199754</v>
      </c>
      <c r="H28">
        <f t="shared" si="7"/>
        <v>12478.896257309749</v>
      </c>
      <c r="J28" s="1">
        <f t="shared" si="6"/>
        <v>-2462.717859661896</v>
      </c>
    </row>
    <row r="29" spans="1:10">
      <c r="A29">
        <f t="shared" si="1"/>
        <v>22</v>
      </c>
      <c r="B29" s="1">
        <f t="shared" si="2"/>
        <v>14604.87687266479</v>
      </c>
      <c r="D29" s="1">
        <f t="shared" si="0"/>
        <v>97.365845817765276</v>
      </c>
      <c r="E29" s="1">
        <f t="shared" si="3"/>
        <v>436.34800508666541</v>
      </c>
      <c r="G29" s="1">
        <f t="shared" si="4"/>
        <v>9599.6561119066409</v>
      </c>
      <c r="H29">
        <f t="shared" si="7"/>
        <v>12395.70361559435</v>
      </c>
      <c r="J29" s="1">
        <f t="shared" si="6"/>
        <v>-2209.1732570704407</v>
      </c>
    </row>
    <row r="30" spans="1:10">
      <c r="A30">
        <f t="shared" si="1"/>
        <v>23</v>
      </c>
      <c r="B30" s="1">
        <f t="shared" si="2"/>
        <v>14265.89471339589</v>
      </c>
      <c r="D30" s="1">
        <f t="shared" si="0"/>
        <v>95.105964755972607</v>
      </c>
      <c r="E30" s="1">
        <f t="shared" si="3"/>
        <v>436.34800508666541</v>
      </c>
      <c r="G30" s="1">
        <f t="shared" si="4"/>
        <v>10036.004116993307</v>
      </c>
      <c r="H30">
        <f t="shared" si="7"/>
        <v>12313.065591490387</v>
      </c>
      <c r="J30" s="1">
        <f t="shared" si="6"/>
        <v>-1952.8291219055027</v>
      </c>
    </row>
    <row r="31" spans="1:10">
      <c r="A31">
        <f t="shared" si="1"/>
        <v>24</v>
      </c>
      <c r="B31" s="1">
        <f t="shared" si="2"/>
        <v>13924.652673065197</v>
      </c>
      <c r="D31" s="1">
        <f t="shared" si="0"/>
        <v>92.831017820434653</v>
      </c>
      <c r="E31" s="1">
        <f t="shared" si="3"/>
        <v>436.34800508666541</v>
      </c>
      <c r="G31" s="1">
        <f t="shared" si="4"/>
        <v>10472.352122079972</v>
      </c>
      <c r="H31">
        <f t="shared" si="7"/>
        <v>12230.978487547118</v>
      </c>
      <c r="J31" s="1">
        <f t="shared" si="6"/>
        <v>-1693.674185518079</v>
      </c>
    </row>
    <row r="32" spans="1:10">
      <c r="A32">
        <f t="shared" si="1"/>
        <v>25</v>
      </c>
      <c r="B32" s="1">
        <f t="shared" si="2"/>
        <v>13581.135685798965</v>
      </c>
      <c r="D32" s="1">
        <f t="shared" si="0"/>
        <v>90.54090457199311</v>
      </c>
      <c r="E32" s="1">
        <f t="shared" si="3"/>
        <v>436.34800508666541</v>
      </c>
      <c r="G32" s="1">
        <f t="shared" si="4"/>
        <v>10908.700127166638</v>
      </c>
      <c r="H32">
        <f t="shared" si="7"/>
        <v>12149.43863096347</v>
      </c>
      <c r="J32" s="1">
        <f t="shared" si="6"/>
        <v>-1431.6970548354948</v>
      </c>
    </row>
    <row r="33" spans="1:10">
      <c r="A33">
        <f t="shared" si="1"/>
        <v>26</v>
      </c>
      <c r="B33" s="1">
        <f t="shared" si="2"/>
        <v>13235.328585284293</v>
      </c>
      <c r="D33" s="1">
        <f t="shared" si="0"/>
        <v>88.235523901895291</v>
      </c>
      <c r="E33" s="1">
        <f t="shared" si="3"/>
        <v>436.34800508666541</v>
      </c>
      <c r="G33" s="1">
        <f t="shared" si="4"/>
        <v>11345.048132253303</v>
      </c>
      <c r="H33">
        <f t="shared" si="7"/>
        <v>12068.442373423713</v>
      </c>
      <c r="J33" s="1">
        <f t="shared" si="6"/>
        <v>-1166.8862118605794</v>
      </c>
    </row>
    <row r="34" spans="1:10">
      <c r="A34">
        <f t="shared" si="1"/>
        <v>27</v>
      </c>
      <c r="B34" s="1">
        <f t="shared" si="2"/>
        <v>12887.216104099523</v>
      </c>
      <c r="D34" s="1">
        <f t="shared" si="0"/>
        <v>85.914774027330168</v>
      </c>
      <c r="E34" s="1">
        <f t="shared" si="3"/>
        <v>436.34800508666541</v>
      </c>
      <c r="G34" s="1">
        <f t="shared" si="4"/>
        <v>11781.396137339969</v>
      </c>
      <c r="H34">
        <f t="shared" si="7"/>
        <v>11987.986090934222</v>
      </c>
      <c r="J34" s="1">
        <f t="shared" si="6"/>
        <v>-899.23001316530099</v>
      </c>
    </row>
    <row r="35" spans="1:10">
      <c r="A35">
        <f t="shared" si="1"/>
        <v>28</v>
      </c>
      <c r="B35" s="1">
        <f t="shared" si="2"/>
        <v>12536.782873040187</v>
      </c>
      <c r="D35" s="1">
        <f t="shared" si="0"/>
        <v>83.578552486934583</v>
      </c>
      <c r="E35" s="1">
        <f t="shared" si="3"/>
        <v>436.34800508666541</v>
      </c>
      <c r="G35" s="1">
        <f t="shared" si="4"/>
        <v>12217.744142426634</v>
      </c>
      <c r="H35">
        <f t="shared" si="7"/>
        <v>11908.066183661327</v>
      </c>
      <c r="J35" s="1">
        <f t="shared" si="6"/>
        <v>-628.71668937885988</v>
      </c>
    </row>
    <row r="36" spans="1:10">
      <c r="A36">
        <f t="shared" si="1"/>
        <v>29</v>
      </c>
      <c r="B36" s="1">
        <f t="shared" si="2"/>
        <v>12184.013420440457</v>
      </c>
      <c r="D36" s="1">
        <f t="shared" si="0"/>
        <v>81.226756136269714</v>
      </c>
      <c r="E36" s="1">
        <f t="shared" si="3"/>
        <v>436.34800508666541</v>
      </c>
      <c r="G36" s="1">
        <f t="shared" si="4"/>
        <v>12654.0921475133</v>
      </c>
      <c r="H36">
        <f t="shared" si="7"/>
        <v>11828.679075770251</v>
      </c>
      <c r="J36" s="1">
        <f t="shared" si="6"/>
        <v>-355.33434467020561</v>
      </c>
    </row>
    <row r="37" spans="1:10">
      <c r="A37">
        <f t="shared" si="1"/>
        <v>30</v>
      </c>
      <c r="B37" s="1">
        <f t="shared" si="2"/>
        <v>11828.892171490061</v>
      </c>
      <c r="D37" s="1">
        <f t="shared" si="0"/>
        <v>78.859281143267083</v>
      </c>
      <c r="E37" s="1">
        <f t="shared" si="3"/>
        <v>436.34800508666541</v>
      </c>
      <c r="G37" s="1">
        <f t="shared" si="4"/>
        <v>13090.440152599966</v>
      </c>
      <c r="H37">
        <f t="shared" si="7"/>
        <v>11749.821215265116</v>
      </c>
      <c r="J37" s="1">
        <f t="shared" si="6"/>
        <v>-79.070956224944894</v>
      </c>
    </row>
    <row r="38" spans="1:10">
      <c r="A38">
        <f t="shared" si="1"/>
        <v>31</v>
      </c>
      <c r="B38" s="1">
        <f t="shared" si="2"/>
        <v>11471.403447546661</v>
      </c>
      <c r="D38" s="1">
        <f t="shared" si="0"/>
        <v>76.476022983644413</v>
      </c>
      <c r="E38" s="1">
        <f t="shared" si="3"/>
        <v>436.34800508666541</v>
      </c>
      <c r="G38" s="1">
        <f t="shared" si="4"/>
        <v>13526.788157686631</v>
      </c>
      <c r="H38">
        <f t="shared" si="7"/>
        <v>11671.489073830015</v>
      </c>
      <c r="J38" s="1">
        <f t="shared" si="6"/>
        <v>200.08562628335312</v>
      </c>
    </row>
    <row r="39" spans="1:10">
      <c r="A39">
        <f t="shared" si="1"/>
        <v>32</v>
      </c>
      <c r="B39" s="1">
        <f t="shared" si="2"/>
        <v>11111.531465443641</v>
      </c>
      <c r="D39" s="1">
        <f t="shared" si="0"/>
        <v>74.076876436290945</v>
      </c>
      <c r="E39" s="1">
        <f t="shared" si="3"/>
        <v>436.34800508666541</v>
      </c>
      <c r="G39" s="1">
        <f t="shared" si="4"/>
        <v>13963.136162773297</v>
      </c>
      <c r="H39">
        <f t="shared" si="7"/>
        <v>11593.679146671147</v>
      </c>
      <c r="J39" s="1">
        <f t="shared" si="6"/>
        <v>482.14768122750684</v>
      </c>
    </row>
    <row r="40" spans="1:10">
      <c r="A40">
        <f t="shared" si="1"/>
        <v>33</v>
      </c>
      <c r="B40" s="1">
        <f t="shared" si="2"/>
        <v>10749.260336793266</v>
      </c>
      <c r="D40" s="1">
        <f t="shared" si="0"/>
        <v>71.661735578621773</v>
      </c>
      <c r="E40" s="1">
        <f t="shared" si="3"/>
        <v>436.34800508666541</v>
      </c>
      <c r="G40" s="1">
        <f t="shared" si="4"/>
        <v>14399.484167859962</v>
      </c>
      <c r="H40">
        <f t="shared" si="7"/>
        <v>11516.387952360006</v>
      </c>
      <c r="J40" s="1">
        <f t="shared" si="6"/>
        <v>767.12761556674013</v>
      </c>
    </row>
    <row r="41" spans="1:10">
      <c r="A41">
        <f t="shared" si="1"/>
        <v>34</v>
      </c>
      <c r="B41" s="1">
        <f t="shared" si="2"/>
        <v>10384.574067285223</v>
      </c>
      <c r="D41" s="1">
        <f t="shared" si="0"/>
        <v>69.230493781901487</v>
      </c>
      <c r="E41" s="1">
        <f t="shared" si="3"/>
        <v>436.34800508666541</v>
      </c>
      <c r="G41" s="1">
        <f t="shared" si="4"/>
        <v>14835.832172946628</v>
      </c>
      <c r="H41">
        <f t="shared" si="7"/>
        <v>11439.612032677605</v>
      </c>
      <c r="J41" s="1">
        <f t="shared" si="6"/>
        <v>1055.0379653923828</v>
      </c>
    </row>
    <row r="42" spans="1:10">
      <c r="A42">
        <f t="shared" si="1"/>
        <v>35</v>
      </c>
      <c r="B42" s="1">
        <f t="shared" si="2"/>
        <v>10017.456555980458</v>
      </c>
      <c r="D42" s="1">
        <f t="shared" si="0"/>
        <v>66.78304370653639</v>
      </c>
      <c r="E42" s="1">
        <f t="shared" si="3"/>
        <v>436.34800508666541</v>
      </c>
      <c r="G42" s="1">
        <f t="shared" si="4"/>
        <v>15272.180178033293</v>
      </c>
      <c r="H42">
        <f t="shared" si="7"/>
        <v>11363.347952459753</v>
      </c>
      <c r="J42" s="1">
        <f>H42-B42</f>
        <v>1345.8913964792955</v>
      </c>
    </row>
    <row r="43" spans="1:10">
      <c r="A43">
        <f t="shared" si="1"/>
        <v>36</v>
      </c>
      <c r="B43" s="1">
        <f t="shared" si="2"/>
        <v>9647.891594600329</v>
      </c>
      <c r="D43" s="1">
        <f t="shared" si="0"/>
        <v>64.319277297335532</v>
      </c>
      <c r="E43" s="1">
        <f t="shared" si="3"/>
        <v>436.34800508666541</v>
      </c>
      <c r="G43" s="1">
        <f t="shared" si="4"/>
        <v>15708.528183119959</v>
      </c>
      <c r="H43">
        <f t="shared" si="7"/>
        <v>11287.592299443355</v>
      </c>
      <c r="J43" s="1">
        <f t="shared" si="6"/>
        <v>1639.700704843026</v>
      </c>
    </row>
    <row r="44" spans="1:10">
      <c r="A44">
        <f t="shared" si="1"/>
        <v>37</v>
      </c>
      <c r="B44" s="1">
        <f t="shared" si="2"/>
        <v>9275.8628668109995</v>
      </c>
      <c r="D44" s="1">
        <f t="shared" si="0"/>
        <v>61.839085778739999</v>
      </c>
      <c r="E44" s="1">
        <f t="shared" si="3"/>
        <v>436.34800508666541</v>
      </c>
      <c r="G44" s="1">
        <f t="shared" si="4"/>
        <v>16144.876188206625</v>
      </c>
      <c r="H44">
        <f t="shared" si="7"/>
        <v>11212.341684113731</v>
      </c>
      <c r="J44" s="1">
        <f t="shared" si="6"/>
        <v>1936.4788173027318</v>
      </c>
    </row>
    <row r="45" spans="1:10">
      <c r="A45">
        <f t="shared" si="1"/>
        <v>38</v>
      </c>
      <c r="B45" s="1">
        <f t="shared" si="2"/>
        <v>8901.3539475030739</v>
      </c>
      <c r="D45" s="1">
        <f t="shared" si="0"/>
        <v>59.342359650020498</v>
      </c>
      <c r="E45" s="1">
        <f t="shared" si="3"/>
        <v>436.34800508666541</v>
      </c>
      <c r="G45" s="1">
        <f t="shared" si="4"/>
        <v>16581.224193293288</v>
      </c>
      <c r="H45">
        <f t="shared" si="7"/>
        <v>11137.592739552972</v>
      </c>
      <c r="J45" s="1">
        <f t="shared" si="6"/>
        <v>2236.2387920498986</v>
      </c>
    </row>
    <row r="46" spans="1:10">
      <c r="A46">
        <f t="shared" si="1"/>
        <v>39</v>
      </c>
      <c r="B46" s="1">
        <f t="shared" si="2"/>
        <v>8524.348302066428</v>
      </c>
      <c r="D46" s="1">
        <f t="shared" si="0"/>
        <v>56.828988680442855</v>
      </c>
      <c r="E46" s="1">
        <f t="shared" si="3"/>
        <v>436.34800508666541</v>
      </c>
      <c r="G46" s="1">
        <f t="shared" si="4"/>
        <v>17017.572198379952</v>
      </c>
      <c r="H46">
        <f t="shared" si="7"/>
        <v>11063.342121289286</v>
      </c>
      <c r="J46" s="1">
        <f t="shared" si="6"/>
        <v>2538.9938192228583</v>
      </c>
    </row>
    <row r="47" spans="1:10">
      <c r="A47">
        <f t="shared" si="1"/>
        <v>40</v>
      </c>
      <c r="B47" s="1">
        <f t="shared" si="2"/>
        <v>8144.8292856602056</v>
      </c>
      <c r="D47" s="1">
        <f t="shared" si="0"/>
        <v>54.298861904401377</v>
      </c>
      <c r="E47" s="1">
        <f t="shared" si="3"/>
        <v>436.34800508666541</v>
      </c>
      <c r="G47" s="1">
        <f t="shared" si="4"/>
        <v>17453.920203466616</v>
      </c>
      <c r="H47">
        <f t="shared" si="7"/>
        <v>10989.586507147358</v>
      </c>
      <c r="J47" s="1">
        <f t="shared" si="6"/>
        <v>2844.7572214871525</v>
      </c>
    </row>
    <row r="48" spans="1:10">
      <c r="A48">
        <f t="shared" si="1"/>
        <v>41</v>
      </c>
      <c r="B48" s="1">
        <f t="shared" si="2"/>
        <v>7762.7801424779409</v>
      </c>
      <c r="D48" s="1">
        <f t="shared" si="0"/>
        <v>51.751867616519611</v>
      </c>
      <c r="E48" s="1">
        <f t="shared" si="3"/>
        <v>436.34800508666541</v>
      </c>
      <c r="G48" s="1">
        <f t="shared" si="4"/>
        <v>17890.26820855328</v>
      </c>
      <c r="H48">
        <f t="shared" si="7"/>
        <v>10916.322597099708</v>
      </c>
      <c r="J48" s="1">
        <f t="shared" si="6"/>
        <v>3153.5424546217673</v>
      </c>
    </row>
    <row r="49" spans="1:10">
      <c r="A49">
        <f t="shared" si="1"/>
        <v>42</v>
      </c>
      <c r="B49" s="1">
        <f t="shared" si="2"/>
        <v>7378.1840050077953</v>
      </c>
      <c r="D49" s="1">
        <f t="shared" si="0"/>
        <v>49.18789336671864</v>
      </c>
      <c r="E49" s="1">
        <f t="shared" si="3"/>
        <v>436.34800508666541</v>
      </c>
      <c r="G49" s="1">
        <f t="shared" si="4"/>
        <v>18326.616213639943</v>
      </c>
      <c r="H49">
        <f t="shared" si="7"/>
        <v>10843.547113119042</v>
      </c>
      <c r="J49" s="1">
        <f t="shared" si="6"/>
        <v>3465.3631081112471</v>
      </c>
    </row>
    <row r="50" spans="1:10">
      <c r="A50">
        <f t="shared" si="1"/>
        <v>43</v>
      </c>
      <c r="B50" s="1">
        <f t="shared" si="2"/>
        <v>6991.0238932878483</v>
      </c>
      <c r="D50" s="1">
        <f t="shared" si="0"/>
        <v>46.606825955252326</v>
      </c>
      <c r="E50" s="1">
        <f t="shared" si="3"/>
        <v>436.34800508666541</v>
      </c>
      <c r="G50" s="1">
        <f t="shared" si="4"/>
        <v>18762.964218726607</v>
      </c>
      <c r="H50">
        <f t="shared" si="7"/>
        <v>10771.256799031582</v>
      </c>
      <c r="J50" s="1">
        <f t="shared" si="6"/>
        <v>3780.2329057437337</v>
      </c>
    </row>
    <row r="51" spans="1:10">
      <c r="A51">
        <f t="shared" si="1"/>
        <v>44</v>
      </c>
      <c r="B51" s="1">
        <f t="shared" si="2"/>
        <v>6601.2827141564348</v>
      </c>
      <c r="D51" s="1">
        <f t="shared" si="0"/>
        <v>44.00855142770957</v>
      </c>
      <c r="E51" s="1">
        <f t="shared" si="3"/>
        <v>436.34800508666541</v>
      </c>
      <c r="G51" s="1">
        <f t="shared" si="4"/>
        <v>19199.312223813271</v>
      </c>
      <c r="H51">
        <f t="shared" si="7"/>
        <v>10699.448420371371</v>
      </c>
      <c r="J51" s="1">
        <f t="shared" si="6"/>
        <v>4098.1657062149361</v>
      </c>
    </row>
    <row r="52" spans="1:10">
      <c r="A52">
        <f t="shared" si="1"/>
        <v>45</v>
      </c>
      <c r="B52" s="1">
        <f t="shared" si="2"/>
        <v>6208.9432604974791</v>
      </c>
      <c r="D52" s="1">
        <f t="shared" si="0"/>
        <v>41.392955069983195</v>
      </c>
      <c r="E52" s="1">
        <f t="shared" si="3"/>
        <v>436.34800508666541</v>
      </c>
      <c r="G52" s="1">
        <f t="shared" si="4"/>
        <v>19635.660228899935</v>
      </c>
      <c r="H52">
        <f t="shared" si="7"/>
        <v>10628.118764235562</v>
      </c>
      <c r="J52" s="1">
        <f t="shared" si="6"/>
        <v>4419.1755037380826</v>
      </c>
    </row>
    <row r="53" spans="1:10">
      <c r="A53">
        <f t="shared" si="1"/>
        <v>46</v>
      </c>
      <c r="B53" s="1">
        <f t="shared" si="2"/>
        <v>5813.9882104807966</v>
      </c>
      <c r="D53" s="1">
        <f t="shared" si="0"/>
        <v>38.759921403205311</v>
      </c>
      <c r="E53" s="1">
        <f t="shared" si="3"/>
        <v>436.34800508666541</v>
      </c>
      <c r="G53" s="1">
        <f t="shared" si="4"/>
        <v>20072.008233986598</v>
      </c>
      <c r="H53">
        <f t="shared" si="7"/>
        <v>10557.264639140658</v>
      </c>
      <c r="J53" s="1">
        <f t="shared" si="6"/>
        <v>4743.2764286598613</v>
      </c>
    </row>
    <row r="54" spans="1:10">
      <c r="A54">
        <f t="shared" si="1"/>
        <v>47</v>
      </c>
      <c r="B54" s="1">
        <f t="shared" si="2"/>
        <v>5416.4001267973363</v>
      </c>
      <c r="D54" s="1">
        <f t="shared" si="0"/>
        <v>36.109334178648908</v>
      </c>
      <c r="E54" s="1">
        <f t="shared" si="3"/>
        <v>436.34800508666541</v>
      </c>
      <c r="G54" s="1">
        <f t="shared" si="4"/>
        <v>20508.356239073262</v>
      </c>
      <c r="H54">
        <f t="shared" si="7"/>
        <v>10486.88287487972</v>
      </c>
      <c r="J54" s="1">
        <f t="shared" si="6"/>
        <v>5070.4827480823842</v>
      </c>
    </row>
    <row r="55" spans="1:10">
      <c r="A55">
        <f t="shared" si="1"/>
        <v>48</v>
      </c>
      <c r="B55" s="1">
        <f t="shared" si="2"/>
        <v>5016.1614558893198</v>
      </c>
      <c r="D55" s="1">
        <f t="shared" si="0"/>
        <v>33.441076372595468</v>
      </c>
      <c r="E55" s="1">
        <f t="shared" si="3"/>
        <v>436.34800508666541</v>
      </c>
      <c r="G55" s="1">
        <f t="shared" si="4"/>
        <v>20944.704244159926</v>
      </c>
      <c r="H55">
        <f t="shared" si="7"/>
        <v>10416.970322380523</v>
      </c>
      <c r="J55" s="1">
        <f t="shared" si="6"/>
        <v>5400.8088664912029</v>
      </c>
    </row>
    <row r="56" spans="1:10">
      <c r="A56">
        <f t="shared" si="1"/>
        <v>49</v>
      </c>
      <c r="B56" s="1">
        <f xml:space="preserve"> IF(AND(B55="paidoff",D55="paidoff"), "paidoff",IF(B55+C55+D55-E55-F55&lt;=0,"paidoff",B55+C55+D55-E55-F55))</f>
        <v>4613.2545271752497</v>
      </c>
      <c r="D56" s="1">
        <f t="shared" si="0"/>
        <v>30.755030181168333</v>
      </c>
      <c r="E56" s="1">
        <f>IF(B56="paidoff",0,payment)</f>
        <v>436.34800508666541</v>
      </c>
      <c r="G56" s="1">
        <f>G55+E55+F55</f>
        <v>21381.05224924659</v>
      </c>
      <c r="H56">
        <f t="shared" si="7"/>
        <v>10347.523853564651</v>
      </c>
      <c r="J56" s="1">
        <f t="shared" si="6"/>
        <v>5734.2693263894016</v>
      </c>
    </row>
    <row r="57" spans="1:10">
      <c r="A57">
        <f t="shared" si="1"/>
        <v>50</v>
      </c>
      <c r="B57" s="1">
        <f xml:space="preserve"> IF(AND(B56="paidoff",D56="paidoff"), "paidoff",IF(B56+C56+D56-E56-F56&lt;=0,"paidoff",B56+C56+D56-E56-F56))</f>
        <v>4207.6615522697521</v>
      </c>
      <c r="D57" s="1">
        <f t="shared" si="0"/>
        <v>28.051077015131682</v>
      </c>
      <c r="E57" s="1">
        <f>IF(B57="paidoff",0,payment)</f>
        <v>436.34800508666541</v>
      </c>
      <c r="G57" s="1">
        <f>G56+E56+F56</f>
        <v>21817.400254333254</v>
      </c>
      <c r="H57">
        <f t="shared" si="7"/>
        <v>10278.540361207553</v>
      </c>
      <c r="J57" s="1">
        <f t="shared" si="6"/>
        <v>6070.8788089378013</v>
      </c>
    </row>
    <row r="58" spans="1:10">
      <c r="A58">
        <f t="shared" si="1"/>
        <v>51</v>
      </c>
      <c r="B58" s="1">
        <f xml:space="preserve"> IF(AND(B57="paidoff",D57="paidoff"), "paidoff",IF(B57+C57+D57-E57-F57&lt;=0,"paidoff",B57+C57+D57-E57-F57))</f>
        <v>3799.3646241982178</v>
      </c>
      <c r="D58" s="1">
        <f t="shared" si="0"/>
        <v>25.329097494654786</v>
      </c>
      <c r="E58" s="1">
        <f>IF(B58="paidoff",0,payment)</f>
        <v>436.34800508666541</v>
      </c>
      <c r="G58" s="1">
        <f>G57+E57+F57</f>
        <v>22253.748259419917</v>
      </c>
      <c r="H58">
        <f t="shared" si="7"/>
        <v>10210.016758799502</v>
      </c>
      <c r="J58" s="1">
        <f t="shared" si="6"/>
        <v>6410.6521346012842</v>
      </c>
    </row>
    <row r="59" spans="1:10">
      <c r="A59">
        <f t="shared" si="1"/>
        <v>52</v>
      </c>
      <c r="B59" s="1">
        <f xml:space="preserve"> IF(AND(B58="paidoff",D58="paidoff"), "paidoff",IF(B58+C58+D58-E58-F58&lt;=0,"paidoff",B58+C58+D58-E58-F58))</f>
        <v>3388.3457166062071</v>
      </c>
      <c r="D59" s="1">
        <f t="shared" si="0"/>
        <v>22.588971444041384</v>
      </c>
      <c r="E59" s="1">
        <f>IF(B59="paidoff",0,payment)</f>
        <v>436.34800508666541</v>
      </c>
      <c r="G59" s="1">
        <f>G58+E58+F58</f>
        <v>22690.096264506581</v>
      </c>
      <c r="H59">
        <f t="shared" si="7"/>
        <v>10141.949980407504</v>
      </c>
      <c r="J59" s="1">
        <f t="shared" si="6"/>
        <v>6753.6042638012968</v>
      </c>
    </row>
    <row r="60" spans="1:10">
      <c r="A60">
        <f t="shared" si="1"/>
        <v>53</v>
      </c>
      <c r="B60" s="1">
        <f xml:space="preserve"> IF(AND(B59="paidoff",D59="paidoff"), "paidoff",IF(B59+C59+D59-E59-F59&lt;=0,"paidoff",B59+C59+D59-E59-F59))</f>
        <v>2974.5866829635829</v>
      </c>
      <c r="D60" s="1">
        <f t="shared" si="0"/>
        <v>19.830577886423889</v>
      </c>
      <c r="E60" s="1">
        <f>IF(B60="paidoff",0,payment)</f>
        <v>436.34800508666541</v>
      </c>
      <c r="G60" s="1">
        <f>G59+E59+F59</f>
        <v>23126.444269593245</v>
      </c>
      <c r="H60">
        <f t="shared" si="7"/>
        <v>10074.336980538121</v>
      </c>
      <c r="J60" s="1">
        <f t="shared" si="6"/>
        <v>7099.7502975745374</v>
      </c>
    </row>
    <row r="61" spans="1:10">
      <c r="A61">
        <f t="shared" si="1"/>
        <v>54</v>
      </c>
      <c r="B61" s="1">
        <f t="shared" ref="B61:B68" si="8" xml:space="preserve"> IF(AND(B60="paidoff",D60="paidoff"), "paidoff",IF(B60+C60+D60-E60-F60&lt;=0,"paidoff",B60+C60+D60-E60-F60))</f>
        <v>2558.0692557633411</v>
      </c>
      <c r="D61" s="1">
        <f t="shared" si="0"/>
        <v>17.053795038422276</v>
      </c>
      <c r="E61" s="1">
        <f t="shared" ref="E61:E68" si="9">IF(B61="paidoff",0,payment)</f>
        <v>436.34800508666541</v>
      </c>
      <c r="G61" s="1">
        <f t="shared" ref="G61:G67" si="10">G60+E60+F60</f>
        <v>23562.792274679909</v>
      </c>
      <c r="H61">
        <f t="shared" si="7"/>
        <v>10007.174734001199</v>
      </c>
      <c r="J61" s="1">
        <f t="shared" si="6"/>
        <v>7449.1054782378578</v>
      </c>
    </row>
    <row r="62" spans="1:10">
      <c r="A62">
        <f t="shared" si="1"/>
        <v>55</v>
      </c>
      <c r="B62" s="1">
        <f t="shared" si="8"/>
        <v>2138.7750457150978</v>
      </c>
      <c r="D62" s="1">
        <f t="shared" si="0"/>
        <v>14.25850030476732</v>
      </c>
      <c r="E62" s="1">
        <f t="shared" si="9"/>
        <v>436.34800508666541</v>
      </c>
      <c r="G62" s="1">
        <f t="shared" si="10"/>
        <v>23999.140279766572</v>
      </c>
      <c r="H62">
        <f t="shared" si="7"/>
        <v>9940.4602357745243</v>
      </c>
      <c r="J62" s="1">
        <f t="shared" si="6"/>
        <v>7801.6851900594265</v>
      </c>
    </row>
    <row r="63" spans="1:10">
      <c r="A63">
        <f t="shared" si="1"/>
        <v>56</v>
      </c>
      <c r="B63" s="1">
        <f t="shared" si="8"/>
        <v>1716.6855409331999</v>
      </c>
      <c r="D63" s="1">
        <f t="shared" si="0"/>
        <v>11.444570272888001</v>
      </c>
      <c r="E63" s="1">
        <f t="shared" si="9"/>
        <v>436.34800508666541</v>
      </c>
      <c r="G63" s="1">
        <f t="shared" si="10"/>
        <v>24435.488284853236</v>
      </c>
      <c r="H63">
        <f t="shared" si="7"/>
        <v>9874.1905008693611</v>
      </c>
      <c r="J63" s="1">
        <f t="shared" si="6"/>
        <v>8157.504959936161</v>
      </c>
    </row>
    <row r="64" spans="1:10">
      <c r="A64">
        <f t="shared" si="1"/>
        <v>57</v>
      </c>
      <c r="B64" s="1">
        <f t="shared" si="8"/>
        <v>1291.7821061194227</v>
      </c>
      <c r="D64" s="1">
        <f t="shared" si="0"/>
        <v>8.6118807074628183</v>
      </c>
      <c r="E64" s="1">
        <f t="shared" si="9"/>
        <v>436.34800508666541</v>
      </c>
      <c r="G64" s="1">
        <f t="shared" si="10"/>
        <v>24871.8362899399</v>
      </c>
      <c r="H64">
        <f t="shared" si="7"/>
        <v>9808.3625641968974</v>
      </c>
      <c r="J64" s="1">
        <f t="shared" si="6"/>
        <v>8516.5804580774748</v>
      </c>
    </row>
    <row r="65" spans="1:10">
      <c r="A65">
        <f t="shared" si="1"/>
        <v>58</v>
      </c>
      <c r="B65" s="1">
        <f t="shared" si="8"/>
        <v>864.04598174022021</v>
      </c>
      <c r="D65" s="1">
        <f t="shared" si="0"/>
        <v>5.7603065449348021</v>
      </c>
      <c r="E65" s="1">
        <f t="shared" si="9"/>
        <v>436.34800508666541</v>
      </c>
      <c r="G65" s="1">
        <f t="shared" si="10"/>
        <v>25308.184295026564</v>
      </c>
      <c r="H65">
        <f t="shared" si="7"/>
        <v>9742.9734804355849</v>
      </c>
      <c r="J65" s="1">
        <f t="shared" si="6"/>
        <v>8878.9274986953642</v>
      </c>
    </row>
    <row r="66" spans="1:10">
      <c r="A66">
        <f t="shared" si="1"/>
        <v>59</v>
      </c>
      <c r="B66" s="1">
        <f t="shared" si="8"/>
        <v>433.4582831984896</v>
      </c>
      <c r="D66" s="1">
        <f t="shared" si="0"/>
        <v>2.8897218879899307</v>
      </c>
      <c r="E66" s="1">
        <f t="shared" si="9"/>
        <v>436.34800508666541</v>
      </c>
      <c r="G66" s="1">
        <f t="shared" si="10"/>
        <v>25744.532300113227</v>
      </c>
      <c r="H66">
        <f t="shared" si="7"/>
        <v>9678.0203238993472</v>
      </c>
      <c r="J66" s="1">
        <f t="shared" si="6"/>
        <v>9244.5620407008573</v>
      </c>
    </row>
    <row r="67" spans="1:10">
      <c r="A67">
        <f t="shared" si="1"/>
        <v>60</v>
      </c>
      <c r="B67" s="1" t="str">
        <f t="shared" si="8"/>
        <v>paidoff</v>
      </c>
      <c r="D67" s="1" t="e">
        <f t="shared" si="0"/>
        <v>#VALUE!</v>
      </c>
      <c r="E67" s="1">
        <f t="shared" si="9"/>
        <v>0</v>
      </c>
      <c r="G67" s="1">
        <f t="shared" si="10"/>
        <v>26180.880305199891</v>
      </c>
      <c r="H67">
        <f t="shared" si="7"/>
        <v>9613.5001884066842</v>
      </c>
      <c r="J67" s="1" t="e">
        <f t="shared" si="6"/>
        <v>#VALUE!</v>
      </c>
    </row>
    <row r="68" spans="1:10">
      <c r="A68">
        <f t="shared" si="1"/>
        <v>61</v>
      </c>
      <c r="B68" s="1" t="e">
        <f t="shared" si="8"/>
        <v>#VALUE!</v>
      </c>
      <c r="D68" s="1" t="e">
        <f t="shared" si="0"/>
        <v>#VALUE!</v>
      </c>
      <c r="E68" s="1" t="e">
        <f t="shared" si="9"/>
        <v>#VALUE!</v>
      </c>
      <c r="J68" s="1" t="e">
        <f t="shared" si="6"/>
        <v>#VALUE!</v>
      </c>
    </row>
  </sheetData>
  <phoneticPr fontId="19" type="noConversion"/>
  <pageMargins left="0.7" right="0.7" top="0.75" bottom="0.75" header="0.3" footer="0.3"/>
  <pageSetup orientation="portrait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Monthly Costs</vt:lpstr>
      <vt:lpstr>Loan</vt:lpstr>
      <vt:lpstr>Sheet3</vt:lpstr>
      <vt:lpstr>APR</vt:lpstr>
      <vt:lpstr>Balance</vt:lpstr>
      <vt:lpstr>early</vt:lpstr>
      <vt:lpstr>late</vt:lpstr>
      <vt:lpstr>monthly_payment</vt:lpstr>
      <vt:lpstr>payment</vt:lpstr>
      <vt:lpstr>price</vt:lpstr>
    </vt:vector>
  </TitlesOfParts>
  <Company>Wellesley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jpolito</dc:creator>
  <cp:lastModifiedBy>egaze</cp:lastModifiedBy>
  <cp:lastPrinted>2010-09-24T14:27:39Z</cp:lastPrinted>
  <dcterms:created xsi:type="dcterms:W3CDTF">2010-08-19T17:30:18Z</dcterms:created>
  <dcterms:modified xsi:type="dcterms:W3CDTF">2011-03-25T15:36:24Z</dcterms:modified>
</cp:coreProperties>
</file>